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Ádám\Documents\20 alberlet vs lakás\"/>
    </mc:Choice>
  </mc:AlternateContent>
  <xr:revisionPtr revIDLastSave="0" documentId="13_ncr:1_{156C7CBA-6298-4772-931B-7811007E9120}" xr6:coauthVersionLast="47" xr6:coauthVersionMax="47" xr10:uidLastSave="{00000000-0000-0000-0000-000000000000}"/>
  <bookViews>
    <workbookView xWindow="28680" yWindow="-120" windowWidth="29040" windowHeight="15720" xr2:uid="{F4A1CB41-72D0-462A-936F-F5EC78A882AE}"/>
  </bookViews>
  <sheets>
    <sheet name="Albérlet vs vásárlás" sheetId="1" r:id="rId1"/>
    <sheet name="Hitel kal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7" i="1"/>
  <c r="E7" i="1"/>
  <c r="J6" i="1"/>
  <c r="M2" i="1"/>
  <c r="N2" i="1" s="1"/>
  <c r="D8" i="1" s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K26" i="1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7" i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D5" i="2"/>
  <c r="D1" i="2"/>
  <c r="C9" i="2" s="1"/>
  <c r="K10" i="1" l="1"/>
  <c r="K12" i="1"/>
  <c r="K9" i="1"/>
  <c r="K8" i="1"/>
  <c r="D26" i="1"/>
  <c r="D25" i="1"/>
  <c r="D13" i="1"/>
  <c r="D24" i="1"/>
  <c r="D12" i="1"/>
  <c r="K7" i="1"/>
  <c r="D23" i="1"/>
  <c r="D11" i="1"/>
  <c r="K15" i="1"/>
  <c r="D22" i="1"/>
  <c r="D10" i="1"/>
  <c r="K14" i="1"/>
  <c r="D21" i="1"/>
  <c r="D9" i="1"/>
  <c r="K13" i="1"/>
  <c r="D20" i="1"/>
  <c r="K24" i="1"/>
  <c r="K23" i="1"/>
  <c r="K16" i="1"/>
  <c r="K25" i="1"/>
  <c r="K22" i="1"/>
  <c r="K11" i="1"/>
  <c r="K20" i="1"/>
  <c r="K19" i="1"/>
  <c r="K21" i="1"/>
  <c r="K18" i="1"/>
  <c r="K17" i="1"/>
  <c r="K27" i="1"/>
  <c r="K30" i="1" s="1"/>
  <c r="C12" i="2"/>
  <c r="C24" i="2"/>
  <c r="C8" i="2"/>
  <c r="C16" i="2"/>
  <c r="C20" i="2"/>
  <c r="C23" i="2"/>
  <c r="C15" i="2"/>
  <c r="C7" i="2"/>
  <c r="C22" i="2"/>
  <c r="C18" i="2"/>
  <c r="C14" i="2"/>
  <c r="C10" i="2"/>
  <c r="C6" i="2"/>
  <c r="C19" i="2"/>
  <c r="C11" i="2"/>
  <c r="C5" i="2"/>
  <c r="C21" i="2"/>
  <c r="C17" i="2"/>
  <c r="C13" i="2"/>
  <c r="G5" i="2" l="1"/>
  <c r="E5" i="2"/>
  <c r="B5" i="2" s="1"/>
  <c r="D6" i="2" s="1"/>
  <c r="F7" i="1" l="1"/>
  <c r="E6" i="2"/>
  <c r="B6" i="2" s="1"/>
  <c r="E8" i="1" l="1"/>
  <c r="F8" i="1" s="1"/>
  <c r="D7" i="2"/>
  <c r="E9" i="1" l="1"/>
  <c r="F9" i="1" s="1"/>
  <c r="E10" i="1" s="1"/>
  <c r="F10" i="1" s="1"/>
  <c r="E7" i="2"/>
  <c r="B7" i="2" s="1"/>
  <c r="E11" i="1" l="1"/>
  <c r="F11" i="1" s="1"/>
  <c r="D8" i="2"/>
  <c r="E12" i="1" l="1"/>
  <c r="F12" i="1" s="1"/>
  <c r="E13" i="1" s="1"/>
  <c r="F13" i="1" s="1"/>
  <c r="E14" i="1" s="1"/>
  <c r="F14" i="1" s="1"/>
  <c r="E8" i="2"/>
  <c r="B8" i="2" s="1"/>
  <c r="E15" i="1" l="1"/>
  <c r="F15" i="1"/>
  <c r="E16" i="1" s="1"/>
  <c r="F16" i="1" s="1"/>
  <c r="E17" i="1" s="1"/>
  <c r="F17" i="1" s="1"/>
  <c r="E18" i="1" s="1"/>
  <c r="F18" i="1" s="1"/>
  <c r="D9" i="2"/>
  <c r="E19" i="1" l="1"/>
  <c r="F19" i="1"/>
  <c r="E9" i="2"/>
  <c r="B9" i="2" s="1"/>
  <c r="E20" i="1" l="1"/>
  <c r="F20" i="1" s="1"/>
  <c r="D10" i="2"/>
  <c r="E21" i="1" l="1"/>
  <c r="F21" i="1" s="1"/>
  <c r="E10" i="2"/>
  <c r="B10" i="2" s="1"/>
  <c r="E22" i="1" l="1"/>
  <c r="F22" i="1" s="1"/>
  <c r="D11" i="2"/>
  <c r="E23" i="1" l="1"/>
  <c r="F23" i="1" s="1"/>
  <c r="E11" i="2"/>
  <c r="B11" i="2" s="1"/>
  <c r="E24" i="1" l="1"/>
  <c r="F24" i="1" s="1"/>
  <c r="D12" i="2"/>
  <c r="E25" i="1" l="1"/>
  <c r="F25" i="1" s="1"/>
  <c r="E12" i="2"/>
  <c r="B12" i="2" s="1"/>
  <c r="E26" i="1" l="1"/>
  <c r="F26" i="1"/>
  <c r="F30" i="1" s="1"/>
  <c r="D13" i="2"/>
  <c r="E13" i="2" l="1"/>
  <c r="B13" i="2" s="1"/>
  <c r="D14" i="2" l="1"/>
  <c r="E14" i="2" l="1"/>
  <c r="B14" i="2" s="1"/>
  <c r="D15" i="2" l="1"/>
  <c r="E15" i="2" l="1"/>
  <c r="B15" i="2" s="1"/>
  <c r="D16" i="2" l="1"/>
  <c r="E16" i="2" l="1"/>
  <c r="B16" i="2" s="1"/>
  <c r="D17" i="2" l="1"/>
  <c r="E17" i="2" s="1"/>
  <c r="B17" i="2" s="1"/>
  <c r="D18" i="2" l="1"/>
  <c r="E18" i="2" l="1"/>
  <c r="B18" i="2" s="1"/>
  <c r="D19" i="2" l="1"/>
  <c r="E19" i="2" l="1"/>
  <c r="B19" i="2" s="1"/>
  <c r="D20" i="2" l="1"/>
  <c r="E20" i="2" l="1"/>
  <c r="B20" i="2" s="1"/>
  <c r="D21" i="2" l="1"/>
  <c r="E21" i="2" l="1"/>
  <c r="B21" i="2" s="1"/>
  <c r="D22" i="2" l="1"/>
  <c r="E22" i="2" l="1"/>
  <c r="B22" i="2" s="1"/>
  <c r="D23" i="2" l="1"/>
  <c r="E23" i="2" l="1"/>
  <c r="B23" i="2" s="1"/>
  <c r="D24" i="2" l="1"/>
  <c r="E24" i="2" l="1"/>
  <c r="B24" i="2" s="1"/>
</calcChain>
</file>

<file path=xl/sharedStrings.xml><?xml version="1.0" encoding="utf-8"?>
<sst xmlns="http://schemas.openxmlformats.org/spreadsheetml/2006/main" count="28" uniqueCount="25">
  <si>
    <t>Albérlet</t>
  </si>
  <si>
    <t>Lakás vétel</t>
  </si>
  <si>
    <t>Hitel kalkulátor</t>
  </si>
  <si>
    <t>AF</t>
  </si>
  <si>
    <t>t</t>
  </si>
  <si>
    <t>töketart</t>
  </si>
  <si>
    <t>CF</t>
  </si>
  <si>
    <t>kamat</t>
  </si>
  <si>
    <t>töketörlesztés</t>
  </si>
  <si>
    <t>Felveszünk</t>
  </si>
  <si>
    <t>Havi díj</t>
  </si>
  <si>
    <t>Albérleti díj</t>
  </si>
  <si>
    <t>Félretesz</t>
  </si>
  <si>
    <t>hozam</t>
  </si>
  <si>
    <t>év végén</t>
  </si>
  <si>
    <t>Lakás ára</t>
  </si>
  <si>
    <t>Infláció</t>
  </si>
  <si>
    <t>DF</t>
  </si>
  <si>
    <t>PV</t>
  </si>
  <si>
    <t>Hozam</t>
  </si>
  <si>
    <t>Évek</t>
  </si>
  <si>
    <t>THM</t>
  </si>
  <si>
    <t>Évi törlesztője</t>
  </si>
  <si>
    <t xml:space="preserve">Rendelkezünk </t>
  </si>
  <si>
    <t>Kiadás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</si>
</sst>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70" formatCode="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1" applyNumberFormat="1" applyFont="1"/>
    <xf numFmtId="3" fontId="0" fillId="0" borderId="0" xfId="0" applyNumberFormat="1"/>
    <xf numFmtId="9" fontId="0" fillId="0" borderId="0" xfId="0" applyNumberFormat="1"/>
    <xf numFmtId="3" fontId="2" fillId="0" borderId="0" xfId="0" applyNumberFormat="1" applyFont="1"/>
    <xf numFmtId="2" fontId="0" fillId="0" borderId="0" xfId="0" applyNumberFormat="1"/>
    <xf numFmtId="3" fontId="2" fillId="0" borderId="1" xfId="0" applyNumberFormat="1" applyFont="1" applyBorder="1"/>
    <xf numFmtId="0" fontId="2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3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B6036-82A3-461D-93CA-94CB59A113D5}">
  <dimension ref="A1:N30"/>
  <sheetViews>
    <sheetView tabSelected="1" workbookViewId="0">
      <selection activeCell="P20" sqref="P20"/>
    </sheetView>
  </sheetViews>
  <sheetFormatPr defaultRowHeight="15" x14ac:dyDescent="0.25"/>
  <cols>
    <col min="3" max="3" width="11.28515625" bestFit="1" customWidth="1"/>
    <col min="6" max="6" width="10.140625" bestFit="1" customWidth="1"/>
    <col min="8" max="8" width="10.7109375" bestFit="1" customWidth="1"/>
    <col min="10" max="10" width="13.5703125" bestFit="1" customWidth="1"/>
    <col min="11" max="11" width="10.140625" bestFit="1" customWidth="1"/>
    <col min="12" max="12" width="11.28515625" customWidth="1"/>
    <col min="13" max="14" width="14.7109375" bestFit="1" customWidth="1"/>
    <col min="15" max="15" width="10.140625" bestFit="1" customWidth="1"/>
    <col min="17" max="17" width="10.85546875" bestFit="1" customWidth="1"/>
  </cols>
  <sheetData>
    <row r="1" spans="1:14" x14ac:dyDescent="0.25">
      <c r="A1" t="s">
        <v>0</v>
      </c>
      <c r="C1" t="s">
        <v>10</v>
      </c>
      <c r="D1" t="s">
        <v>16</v>
      </c>
      <c r="E1" t="s">
        <v>19</v>
      </c>
      <c r="H1" s="9" t="s">
        <v>1</v>
      </c>
      <c r="J1" s="8" t="s">
        <v>23</v>
      </c>
      <c r="K1" s="8" t="s">
        <v>9</v>
      </c>
      <c r="L1" s="8" t="s">
        <v>21</v>
      </c>
      <c r="M1" s="8" t="s">
        <v>3</v>
      </c>
      <c r="N1" s="8" t="s">
        <v>22</v>
      </c>
    </row>
    <row r="2" spans="1:14" x14ac:dyDescent="0.25">
      <c r="C2" s="1">
        <v>100000</v>
      </c>
      <c r="D2" s="3">
        <v>0.05</v>
      </c>
      <c r="E2" s="3">
        <v>0.08</v>
      </c>
      <c r="H2" s="9"/>
      <c r="J2" s="10">
        <v>6000000</v>
      </c>
      <c r="K2" s="10">
        <v>24000000</v>
      </c>
      <c r="L2" s="11">
        <v>6.0999999999999999E-2</v>
      </c>
      <c r="M2" s="12">
        <f>1/L2*(1-1/(1+L2)^20)</f>
        <v>11.377385345715913</v>
      </c>
      <c r="N2" s="13">
        <f>K2/M2</f>
        <v>2109447.7571718232</v>
      </c>
    </row>
    <row r="3" spans="1:14" x14ac:dyDescent="0.25">
      <c r="H3" s="9"/>
      <c r="J3" s="8"/>
      <c r="K3" s="8"/>
      <c r="L3" s="8"/>
      <c r="M3" s="8"/>
      <c r="N3" s="8"/>
    </row>
    <row r="4" spans="1:14" x14ac:dyDescent="0.25">
      <c r="H4" s="9"/>
    </row>
    <row r="5" spans="1:14" x14ac:dyDescent="0.25">
      <c r="B5" s="8" t="s">
        <v>20</v>
      </c>
      <c r="C5" s="8" t="s">
        <v>11</v>
      </c>
      <c r="D5" s="8" t="s">
        <v>12</v>
      </c>
      <c r="E5" s="8" t="s">
        <v>13</v>
      </c>
      <c r="F5" s="8" t="s">
        <v>14</v>
      </c>
      <c r="H5" s="9"/>
      <c r="I5" s="8" t="s">
        <v>20</v>
      </c>
      <c r="J5" s="8" t="s">
        <v>15</v>
      </c>
      <c r="K5" s="8" t="s">
        <v>24</v>
      </c>
      <c r="L5" s="8" t="s">
        <v>17</v>
      </c>
    </row>
    <row r="6" spans="1:14" x14ac:dyDescent="0.25">
      <c r="B6">
        <v>0</v>
      </c>
      <c r="F6" s="2">
        <v>6000000</v>
      </c>
      <c r="H6" s="9"/>
      <c r="I6">
        <v>0</v>
      </c>
      <c r="J6" s="2">
        <f>J2+K2</f>
        <v>30000000</v>
      </c>
      <c r="L6">
        <v>1</v>
      </c>
    </row>
    <row r="7" spans="1:14" x14ac:dyDescent="0.25">
      <c r="B7">
        <v>1</v>
      </c>
      <c r="C7" s="1">
        <f>C2*12</f>
        <v>1200000</v>
      </c>
      <c r="D7" s="2">
        <f>IF($N$2-C7&lt;0,0,$N$2-C7)</f>
        <v>909447.75717182318</v>
      </c>
      <c r="E7" s="2">
        <f>F6*$E$2</f>
        <v>480000</v>
      </c>
      <c r="F7" s="2">
        <f>F6+D7+E7</f>
        <v>7389447.7571718227</v>
      </c>
      <c r="H7" s="9"/>
      <c r="I7">
        <v>1</v>
      </c>
      <c r="J7" s="2">
        <f>(J2+K2)*(1+$D$2)</f>
        <v>31500000</v>
      </c>
      <c r="K7" s="2">
        <f>J7*1%</f>
        <v>315000</v>
      </c>
      <c r="L7" s="5">
        <f>1/(1+$D$2)^I7</f>
        <v>0.95238095238095233</v>
      </c>
    </row>
    <row r="8" spans="1:14" x14ac:dyDescent="0.25">
      <c r="B8">
        <v>2</v>
      </c>
      <c r="C8" s="1">
        <f>C7*(1+$D$2)</f>
        <v>1260000</v>
      </c>
      <c r="D8" s="2">
        <f t="shared" ref="D8:D26" si="0">IF($N$2-C8&lt;0,0,$N$2-C8)</f>
        <v>849447.75717182318</v>
      </c>
      <c r="E8" s="2">
        <f>F7*$E$2</f>
        <v>591155.82057374588</v>
      </c>
      <c r="F8" s="2">
        <f>F7+D8+E8</f>
        <v>8830051.3349173907</v>
      </c>
      <c r="H8" s="9"/>
      <c r="I8">
        <v>2</v>
      </c>
      <c r="J8" s="2">
        <f>J7*(1+$D$2)</f>
        <v>33075000</v>
      </c>
      <c r="K8" s="2">
        <f t="shared" ref="K8:K26" si="1">J8*1%</f>
        <v>330750</v>
      </c>
      <c r="L8" s="5">
        <f>1/(1+$D$2)^I8</f>
        <v>0.90702947845804982</v>
      </c>
    </row>
    <row r="9" spans="1:14" x14ac:dyDescent="0.25">
      <c r="B9">
        <v>3</v>
      </c>
      <c r="C9" s="1">
        <f t="shared" ref="C9:C26" si="2">C8*(1+$D$2)</f>
        <v>1323000</v>
      </c>
      <c r="D9" s="2">
        <f t="shared" si="0"/>
        <v>786447.75717182318</v>
      </c>
      <c r="E9" s="2">
        <f>F8*$E$2</f>
        <v>706404.10679339129</v>
      </c>
      <c r="F9" s="2">
        <f t="shared" ref="F9:F26" si="3">F8+D9+E9</f>
        <v>10322903.198882604</v>
      </c>
      <c r="H9" s="9"/>
      <c r="I9">
        <v>3</v>
      </c>
      <c r="J9" s="2">
        <f t="shared" ref="J9:J26" si="4">J8*(1+$D$2)</f>
        <v>34728750</v>
      </c>
      <c r="K9" s="2">
        <f t="shared" si="1"/>
        <v>347287.5</v>
      </c>
      <c r="L9" s="5">
        <f>1/(1+$D$2)^I9</f>
        <v>0.86383759853147601</v>
      </c>
    </row>
    <row r="10" spans="1:14" x14ac:dyDescent="0.25">
      <c r="B10">
        <v>4</v>
      </c>
      <c r="C10" s="1">
        <f t="shared" si="2"/>
        <v>1389150</v>
      </c>
      <c r="D10" s="2">
        <f t="shared" si="0"/>
        <v>720297.75717182318</v>
      </c>
      <c r="E10" s="2">
        <f>F9*$E$2</f>
        <v>825832.25591060834</v>
      </c>
      <c r="F10" s="2">
        <f t="shared" si="3"/>
        <v>11869033.211965036</v>
      </c>
      <c r="H10" s="9"/>
      <c r="I10">
        <v>4</v>
      </c>
      <c r="J10" s="2">
        <f t="shared" si="4"/>
        <v>36465187.5</v>
      </c>
      <c r="K10" s="2">
        <f t="shared" si="1"/>
        <v>364651.875</v>
      </c>
      <c r="L10" s="5">
        <f>1/(1+$D$2)^I10</f>
        <v>0.82270247479188197</v>
      </c>
    </row>
    <row r="11" spans="1:14" x14ac:dyDescent="0.25">
      <c r="B11">
        <v>5</v>
      </c>
      <c r="C11" s="1">
        <f t="shared" si="2"/>
        <v>1458607.5</v>
      </c>
      <c r="D11" s="2">
        <f t="shared" si="0"/>
        <v>650840.25717182318</v>
      </c>
      <c r="E11" s="2">
        <f>F10*$E$2</f>
        <v>949522.65695720282</v>
      </c>
      <c r="F11" s="2">
        <f t="shared" si="3"/>
        <v>13469396.126094062</v>
      </c>
      <c r="H11" s="9"/>
      <c r="I11">
        <v>5</v>
      </c>
      <c r="J11" s="2">
        <f t="shared" si="4"/>
        <v>38288446.875</v>
      </c>
      <c r="K11" s="2">
        <f>J11*1%+3000000</f>
        <v>3382884.46875</v>
      </c>
      <c r="L11" s="5">
        <f>1/(1+$D$2)^I11</f>
        <v>0.78352616646845896</v>
      </c>
    </row>
    <row r="12" spans="1:14" x14ac:dyDescent="0.25">
      <c r="B12">
        <v>6</v>
      </c>
      <c r="C12" s="1">
        <f t="shared" si="2"/>
        <v>1531537.875</v>
      </c>
      <c r="D12" s="2">
        <f t="shared" si="0"/>
        <v>577909.88217182318</v>
      </c>
      <c r="E12" s="2">
        <f>F11*$E$2</f>
        <v>1077551.6900875249</v>
      </c>
      <c r="F12" s="2">
        <f t="shared" si="3"/>
        <v>15124857.69835341</v>
      </c>
      <c r="H12" s="9"/>
      <c r="I12">
        <v>6</v>
      </c>
      <c r="J12" s="2">
        <f t="shared" si="4"/>
        <v>40202869.21875</v>
      </c>
      <c r="K12" s="2">
        <f t="shared" si="1"/>
        <v>402028.69218750001</v>
      </c>
      <c r="L12" s="5">
        <f>1/(1+$D$2)^I12</f>
        <v>0.74621539663662761</v>
      </c>
    </row>
    <row r="13" spans="1:14" x14ac:dyDescent="0.25">
      <c r="B13">
        <v>7</v>
      </c>
      <c r="C13" s="1">
        <f t="shared" si="2"/>
        <v>1608114.76875</v>
      </c>
      <c r="D13" s="2">
        <f t="shared" si="0"/>
        <v>501332.98842182313</v>
      </c>
      <c r="E13" s="2">
        <f>F12*$E$2</f>
        <v>1209988.6158682727</v>
      </c>
      <c r="F13" s="2">
        <f t="shared" si="3"/>
        <v>16836179.302643508</v>
      </c>
      <c r="H13" s="9"/>
      <c r="I13">
        <v>7</v>
      </c>
      <c r="J13" s="2">
        <f t="shared" si="4"/>
        <v>42213012.6796875</v>
      </c>
      <c r="K13" s="2">
        <f t="shared" si="1"/>
        <v>422130.12679687503</v>
      </c>
      <c r="L13" s="5">
        <f>1/(1+$D$2)^I13</f>
        <v>0.71068133013012147</v>
      </c>
    </row>
    <row r="14" spans="1:14" x14ac:dyDescent="0.25">
      <c r="B14">
        <v>8</v>
      </c>
      <c r="C14" s="1">
        <f t="shared" si="2"/>
        <v>1688520.5071875001</v>
      </c>
      <c r="D14" s="2">
        <f t="shared" si="0"/>
        <v>420927.24998432305</v>
      </c>
      <c r="E14" s="2">
        <f>F13*$E$2</f>
        <v>1346894.3442114806</v>
      </c>
      <c r="F14" s="2">
        <f t="shared" si="3"/>
        <v>18604000.896839313</v>
      </c>
      <c r="H14" s="9"/>
      <c r="I14">
        <v>8</v>
      </c>
      <c r="J14" s="2">
        <f t="shared" si="4"/>
        <v>44323663.313671879</v>
      </c>
      <c r="K14" s="2">
        <f t="shared" si="1"/>
        <v>443236.63313671882</v>
      </c>
      <c r="L14" s="5">
        <f>1/(1+$D$2)^I14</f>
        <v>0.67683936202868722</v>
      </c>
    </row>
    <row r="15" spans="1:14" x14ac:dyDescent="0.25">
      <c r="B15">
        <v>9</v>
      </c>
      <c r="C15" s="1">
        <f t="shared" si="2"/>
        <v>1772946.5325468753</v>
      </c>
      <c r="D15" s="2">
        <f t="shared" si="0"/>
        <v>336501.22462494788</v>
      </c>
      <c r="E15" s="2">
        <f>F14*$E$2</f>
        <v>1488320.0717471451</v>
      </c>
      <c r="F15" s="2">
        <f t="shared" si="3"/>
        <v>20428822.193211406</v>
      </c>
      <c r="H15" s="9"/>
      <c r="I15">
        <v>9</v>
      </c>
      <c r="J15" s="2">
        <f t="shared" si="4"/>
        <v>46539846.479355477</v>
      </c>
      <c r="K15" s="2">
        <f t="shared" si="1"/>
        <v>465398.4647935548</v>
      </c>
      <c r="L15" s="5">
        <f>1/(1+$D$2)^I15</f>
        <v>0.64460891621779726</v>
      </c>
    </row>
    <row r="16" spans="1:14" x14ac:dyDescent="0.25">
      <c r="B16">
        <v>10</v>
      </c>
      <c r="C16" s="1">
        <f t="shared" si="2"/>
        <v>1861593.8591742192</v>
      </c>
      <c r="D16" s="2">
        <f t="shared" si="0"/>
        <v>247853.89799760398</v>
      </c>
      <c r="E16" s="2">
        <f>F15*$E$2</f>
        <v>1634305.7754569126</v>
      </c>
      <c r="F16" s="2">
        <f t="shared" si="3"/>
        <v>22310981.866665922</v>
      </c>
      <c r="H16" s="9"/>
      <c r="I16">
        <v>10</v>
      </c>
      <c r="J16" s="2">
        <f t="shared" si="4"/>
        <v>48866838.803323254</v>
      </c>
      <c r="K16" s="2">
        <f>J16*1%+3500000</f>
        <v>3988668.3880332327</v>
      </c>
      <c r="L16" s="5">
        <f>1/(1+$D$2)^I16</f>
        <v>0.61391325354075932</v>
      </c>
    </row>
    <row r="17" spans="2:12" x14ac:dyDescent="0.25">
      <c r="B17">
        <v>11</v>
      </c>
      <c r="C17" s="1">
        <f t="shared" si="2"/>
        <v>1954673.5521329301</v>
      </c>
      <c r="D17" s="2">
        <f t="shared" si="0"/>
        <v>154774.20503889304</v>
      </c>
      <c r="E17" s="2">
        <f>F16*$E$2</f>
        <v>1784878.5493332739</v>
      </c>
      <c r="F17" s="2">
        <f t="shared" si="3"/>
        <v>24250634.62103809</v>
      </c>
      <c r="H17" s="9"/>
      <c r="I17">
        <v>11</v>
      </c>
      <c r="J17" s="2">
        <f t="shared" si="4"/>
        <v>51310180.743489422</v>
      </c>
      <c r="K17" s="2">
        <f t="shared" si="1"/>
        <v>513101.8074348942</v>
      </c>
      <c r="L17" s="5">
        <f>1/(1+$D$2)^I17</f>
        <v>0.5846792890864374</v>
      </c>
    </row>
    <row r="18" spans="2:12" x14ac:dyDescent="0.25">
      <c r="B18">
        <v>12</v>
      </c>
      <c r="C18" s="1">
        <f t="shared" si="2"/>
        <v>2052407.2297395768</v>
      </c>
      <c r="D18" s="2">
        <f t="shared" si="0"/>
        <v>57040.527432246367</v>
      </c>
      <c r="E18" s="2">
        <f>F17*$E$2</f>
        <v>1940050.7696830472</v>
      </c>
      <c r="F18" s="2">
        <f t="shared" si="3"/>
        <v>26247725.918153387</v>
      </c>
      <c r="H18" s="9"/>
      <c r="I18">
        <v>12</v>
      </c>
      <c r="J18" s="2">
        <f t="shared" si="4"/>
        <v>53875689.780663893</v>
      </c>
      <c r="K18" s="2">
        <f t="shared" si="1"/>
        <v>538756.89780663897</v>
      </c>
      <c r="L18" s="5">
        <f>1/(1+$D$2)^I18</f>
        <v>0.5568374181775595</v>
      </c>
    </row>
    <row r="19" spans="2:12" x14ac:dyDescent="0.25">
      <c r="B19">
        <v>13</v>
      </c>
      <c r="C19" s="1">
        <f t="shared" si="2"/>
        <v>2155027.5912265559</v>
      </c>
      <c r="D19" s="2">
        <f t="shared" si="0"/>
        <v>0</v>
      </c>
      <c r="E19" s="2">
        <f>F18*$E$2</f>
        <v>2099818.0734522711</v>
      </c>
      <c r="F19" s="2">
        <f t="shared" si="3"/>
        <v>28347543.991605658</v>
      </c>
      <c r="H19" s="9"/>
      <c r="I19">
        <v>13</v>
      </c>
      <c r="J19" s="2">
        <f t="shared" si="4"/>
        <v>56569474.269697092</v>
      </c>
      <c r="K19" s="2">
        <f t="shared" si="1"/>
        <v>565694.74269697093</v>
      </c>
      <c r="L19" s="5">
        <f>1/(1+$D$2)^I19</f>
        <v>0.53032135064529462</v>
      </c>
    </row>
    <row r="20" spans="2:12" x14ac:dyDescent="0.25">
      <c r="B20">
        <v>14</v>
      </c>
      <c r="C20" s="1">
        <f t="shared" si="2"/>
        <v>2262778.9707878837</v>
      </c>
      <c r="D20" s="2">
        <f t="shared" si="0"/>
        <v>0</v>
      </c>
      <c r="E20" s="2">
        <f>F19*$E$2</f>
        <v>2267803.5193284526</v>
      </c>
      <c r="F20" s="2">
        <f t="shared" si="3"/>
        <v>30615347.510934111</v>
      </c>
      <c r="H20" s="9"/>
      <c r="I20">
        <v>14</v>
      </c>
      <c r="J20" s="2">
        <f t="shared" si="4"/>
        <v>59397947.983181946</v>
      </c>
      <c r="K20" s="2">
        <f t="shared" si="1"/>
        <v>593979.47983181942</v>
      </c>
      <c r="L20" s="5">
        <f>1/(1+$D$2)^I20</f>
        <v>0.50506795299551888</v>
      </c>
    </row>
    <row r="21" spans="2:12" x14ac:dyDescent="0.25">
      <c r="B21">
        <v>15</v>
      </c>
      <c r="C21" s="1">
        <f t="shared" si="2"/>
        <v>2375917.9193272782</v>
      </c>
      <c r="D21" s="2">
        <f t="shared" si="0"/>
        <v>0</v>
      </c>
      <c r="E21" s="2">
        <f>F20*$E$2</f>
        <v>2449227.8008747287</v>
      </c>
      <c r="F21" s="2">
        <f t="shared" si="3"/>
        <v>33064575.311808839</v>
      </c>
      <c r="H21" s="9"/>
      <c r="I21">
        <v>15</v>
      </c>
      <c r="J21" s="2">
        <f t="shared" si="4"/>
        <v>62367845.38234105</v>
      </c>
      <c r="K21" s="2">
        <f>J21*1%+4000000</f>
        <v>4623678.4538234109</v>
      </c>
      <c r="L21" s="5">
        <f>1/(1+$D$2)^I21</f>
        <v>0.48101709809097021</v>
      </c>
    </row>
    <row r="22" spans="2:12" x14ac:dyDescent="0.25">
      <c r="B22">
        <v>16</v>
      </c>
      <c r="C22" s="1">
        <f t="shared" si="2"/>
        <v>2494713.8152936422</v>
      </c>
      <c r="D22" s="2">
        <f t="shared" si="0"/>
        <v>0</v>
      </c>
      <c r="E22" s="2">
        <f>F21*$E$2</f>
        <v>2645166.0249447073</v>
      </c>
      <c r="F22" s="2">
        <f t="shared" si="3"/>
        <v>35709741.336753547</v>
      </c>
      <c r="H22" s="9"/>
      <c r="I22">
        <v>16</v>
      </c>
      <c r="J22" s="2">
        <f t="shared" si="4"/>
        <v>65486237.651458107</v>
      </c>
      <c r="K22" s="2">
        <f t="shared" si="1"/>
        <v>654862.37651458103</v>
      </c>
      <c r="L22" s="5">
        <f>1/(1+$D$2)^I22</f>
        <v>0.45811152199140021</v>
      </c>
    </row>
    <row r="23" spans="2:12" x14ac:dyDescent="0.25">
      <c r="B23">
        <v>17</v>
      </c>
      <c r="C23" s="1">
        <f t="shared" si="2"/>
        <v>2619449.5060583246</v>
      </c>
      <c r="D23" s="2">
        <f t="shared" si="0"/>
        <v>0</v>
      </c>
      <c r="E23" s="2">
        <f>F22*$E$2</f>
        <v>2856779.3069402836</v>
      </c>
      <c r="F23" s="2">
        <f t="shared" si="3"/>
        <v>38566520.643693835</v>
      </c>
      <c r="H23" s="9"/>
      <c r="I23">
        <v>17</v>
      </c>
      <c r="J23" s="2">
        <f t="shared" si="4"/>
        <v>68760549.534031019</v>
      </c>
      <c r="K23" s="2">
        <f t="shared" si="1"/>
        <v>687605.49534031015</v>
      </c>
      <c r="L23" s="5">
        <f>1/(1+$D$2)^I23</f>
        <v>0.43629668761085727</v>
      </c>
    </row>
    <row r="24" spans="2:12" x14ac:dyDescent="0.25">
      <c r="B24">
        <v>18</v>
      </c>
      <c r="C24" s="1">
        <f t="shared" si="2"/>
        <v>2750421.9813612411</v>
      </c>
      <c r="D24" s="2">
        <f t="shared" si="0"/>
        <v>0</v>
      </c>
      <c r="E24" s="2">
        <f>F23*$E$2</f>
        <v>3085321.651495507</v>
      </c>
      <c r="F24" s="2">
        <f t="shared" si="3"/>
        <v>41651842.295189343</v>
      </c>
      <c r="H24" s="9"/>
      <c r="I24">
        <v>18</v>
      </c>
      <c r="J24" s="2">
        <f t="shared" si="4"/>
        <v>72198577.010732576</v>
      </c>
      <c r="K24" s="2">
        <f t="shared" si="1"/>
        <v>721985.77010732575</v>
      </c>
      <c r="L24" s="5">
        <f>1/(1+$D$2)^I24</f>
        <v>0.41552065486748313</v>
      </c>
    </row>
    <row r="25" spans="2:12" x14ac:dyDescent="0.25">
      <c r="B25">
        <v>19</v>
      </c>
      <c r="C25" s="1">
        <f t="shared" si="2"/>
        <v>2887943.0804293035</v>
      </c>
      <c r="D25" s="2">
        <f t="shared" si="0"/>
        <v>0</v>
      </c>
      <c r="E25" s="2">
        <f>F24*$E$2</f>
        <v>3332147.3836151473</v>
      </c>
      <c r="F25" s="2">
        <f t="shared" si="3"/>
        <v>44983989.678804487</v>
      </c>
      <c r="H25" s="9"/>
      <c r="I25">
        <v>19</v>
      </c>
      <c r="J25" s="2">
        <f t="shared" si="4"/>
        <v>75808505.861269206</v>
      </c>
      <c r="K25" s="2">
        <f t="shared" si="1"/>
        <v>758085.05861269205</v>
      </c>
      <c r="L25" s="5">
        <f>1/(1+$D$2)^I25</f>
        <v>0.39573395701665059</v>
      </c>
    </row>
    <row r="26" spans="2:12" x14ac:dyDescent="0.25">
      <c r="B26">
        <v>20</v>
      </c>
      <c r="C26" s="1">
        <f t="shared" si="2"/>
        <v>3032340.2344507687</v>
      </c>
      <c r="D26" s="2">
        <f t="shared" si="0"/>
        <v>0</v>
      </c>
      <c r="E26" s="2">
        <f>F25*$E$2</f>
        <v>3598719.1743043591</v>
      </c>
      <c r="F26" s="6">
        <f t="shared" si="3"/>
        <v>48582708.853108846</v>
      </c>
      <c r="H26" s="9"/>
      <c r="I26">
        <v>20</v>
      </c>
      <c r="J26" s="4">
        <f t="shared" si="4"/>
        <v>79598931.154332668</v>
      </c>
      <c r="K26" s="2">
        <f>J26*1%+4500000</f>
        <v>5295989.3115433268</v>
      </c>
      <c r="L26" s="5">
        <f>1/(1+$D$2)^I26</f>
        <v>0.37688948287300061</v>
      </c>
    </row>
    <row r="27" spans="2:12" x14ac:dyDescent="0.25">
      <c r="H27" s="9"/>
      <c r="J27" s="2"/>
      <c r="K27" s="4">
        <f>SUMPRODUCT(K7:K26,L7:L26)</f>
        <v>14119345.95209042</v>
      </c>
    </row>
    <row r="28" spans="2:12" x14ac:dyDescent="0.25">
      <c r="H28" s="9"/>
    </row>
    <row r="29" spans="2:12" x14ac:dyDescent="0.25">
      <c r="H29" s="9"/>
    </row>
    <row r="30" spans="2:12" x14ac:dyDescent="0.25">
      <c r="E30" s="7" t="s">
        <v>18</v>
      </c>
      <c r="F30" s="4">
        <f>F26*L26</f>
        <v>18310312.016217742</v>
      </c>
      <c r="H30" s="9"/>
      <c r="J30" s="7" t="s">
        <v>18</v>
      </c>
      <c r="K30" s="4">
        <f>J2+K2-K27</f>
        <v>15880654.04790958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FD11-D842-4EB0-A2AE-8ADEA7259147}">
  <dimension ref="A1:G24"/>
  <sheetViews>
    <sheetView workbookViewId="0">
      <selection activeCell="C5" sqref="C5"/>
    </sheetView>
  </sheetViews>
  <sheetFormatPr defaultRowHeight="15" x14ac:dyDescent="0.25"/>
  <cols>
    <col min="2" max="2" width="12.85546875" customWidth="1"/>
    <col min="3" max="3" width="12.7109375" bestFit="1" customWidth="1"/>
  </cols>
  <sheetData>
    <row r="1" spans="1:7" x14ac:dyDescent="0.25">
      <c r="A1" t="s">
        <v>2</v>
      </c>
      <c r="C1" t="s">
        <v>3</v>
      </c>
      <c r="D1">
        <f>1/'Albérlet vs vásárlás'!L2*(1-1/(1+'Albérlet vs vásárlás'!L2)^20)</f>
        <v>11.377385345715913</v>
      </c>
    </row>
    <row r="3" spans="1:7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</row>
    <row r="4" spans="1:7" x14ac:dyDescent="0.25">
      <c r="A4">
        <v>0</v>
      </c>
      <c r="B4" s="1">
        <v>24000000</v>
      </c>
    </row>
    <row r="5" spans="1:7" x14ac:dyDescent="0.25">
      <c r="A5">
        <v>1</v>
      </c>
      <c r="B5" s="1">
        <f>B4-E5</f>
        <v>23354552.242828175</v>
      </c>
      <c r="C5" s="1">
        <f>$B$4/$D$1</f>
        <v>2109447.7571718232</v>
      </c>
      <c r="D5" s="1">
        <f>B4*'Albérlet vs vásárlás'!$L$2</f>
        <v>1464000</v>
      </c>
      <c r="E5" s="1">
        <f>C5-D5</f>
        <v>645447.75717182318</v>
      </c>
      <c r="G5" s="1">
        <f>C5/12</f>
        <v>175787.31309765193</v>
      </c>
    </row>
    <row r="6" spans="1:7" x14ac:dyDescent="0.25">
      <c r="A6">
        <v>2</v>
      </c>
      <c r="B6" s="1">
        <f t="shared" ref="B6:B24" si="0">B5-E6</f>
        <v>22669732.172468871</v>
      </c>
      <c r="C6" s="1">
        <f t="shared" ref="C6:C24" si="1">$B$4/$D$1</f>
        <v>2109447.7571718232</v>
      </c>
      <c r="D6" s="1">
        <f>B5*'Albérlet vs vásárlás'!$L$2</f>
        <v>1424627.6868125186</v>
      </c>
      <c r="E6" s="1">
        <f t="shared" ref="E6:E24" si="2">C6-D6</f>
        <v>684820.07035930455</v>
      </c>
    </row>
    <row r="7" spans="1:7" x14ac:dyDescent="0.25">
      <c r="A7">
        <v>3</v>
      </c>
      <c r="B7" s="1">
        <f t="shared" si="0"/>
        <v>21943138.077817649</v>
      </c>
      <c r="C7" s="1">
        <f t="shared" si="1"/>
        <v>2109447.7571718232</v>
      </c>
      <c r="D7" s="1">
        <f>B6*'Albérlet vs vásárlás'!$L$2</f>
        <v>1382853.6625206012</v>
      </c>
      <c r="E7" s="1">
        <f t="shared" si="2"/>
        <v>726594.094651222</v>
      </c>
    </row>
    <row r="8" spans="1:7" x14ac:dyDescent="0.25">
      <c r="A8">
        <v>4</v>
      </c>
      <c r="B8" s="1">
        <f t="shared" si="0"/>
        <v>21172221.743392702</v>
      </c>
      <c r="C8" s="1">
        <f t="shared" si="1"/>
        <v>2109447.7571718232</v>
      </c>
      <c r="D8" s="1">
        <f>B7*'Albérlet vs vásárlás'!$L$2</f>
        <v>1338531.4227468765</v>
      </c>
      <c r="E8" s="1">
        <f t="shared" si="2"/>
        <v>770916.33442494669</v>
      </c>
    </row>
    <row r="9" spans="1:7" x14ac:dyDescent="0.25">
      <c r="A9">
        <v>5</v>
      </c>
      <c r="B9" s="1">
        <f t="shared" si="0"/>
        <v>20354279.512567833</v>
      </c>
      <c r="C9" s="1">
        <f t="shared" si="1"/>
        <v>2109447.7571718232</v>
      </c>
      <c r="D9" s="1">
        <f>B8*'Albérlet vs vásárlás'!$L$2</f>
        <v>1291505.5263469547</v>
      </c>
      <c r="E9" s="1">
        <f t="shared" si="2"/>
        <v>817942.23082486843</v>
      </c>
    </row>
    <row r="10" spans="1:7" x14ac:dyDescent="0.25">
      <c r="A10">
        <v>6</v>
      </c>
      <c r="B10" s="1">
        <f t="shared" si="0"/>
        <v>19486442.805662647</v>
      </c>
      <c r="C10" s="1">
        <f t="shared" si="1"/>
        <v>2109447.7571718232</v>
      </c>
      <c r="D10" s="1">
        <f>B9*'Albérlet vs vásárlás'!$L$2</f>
        <v>1241611.0502666377</v>
      </c>
      <c r="E10" s="1">
        <f t="shared" si="2"/>
        <v>867836.70690518548</v>
      </c>
    </row>
    <row r="11" spans="1:7" x14ac:dyDescent="0.25">
      <c r="A11">
        <v>7</v>
      </c>
      <c r="B11" s="1">
        <f t="shared" si="0"/>
        <v>18565668.059636246</v>
      </c>
      <c r="C11" s="1">
        <f t="shared" si="1"/>
        <v>2109447.7571718232</v>
      </c>
      <c r="D11" s="1">
        <f>B10*'Albérlet vs vásárlás'!$L$2</f>
        <v>1188673.0111454215</v>
      </c>
      <c r="E11" s="1">
        <f t="shared" si="2"/>
        <v>920774.74602640164</v>
      </c>
    </row>
    <row r="12" spans="1:7" x14ac:dyDescent="0.25">
      <c r="A12">
        <v>8</v>
      </c>
      <c r="B12" s="1">
        <f t="shared" si="0"/>
        <v>17588726.054102235</v>
      </c>
      <c r="C12" s="1">
        <f t="shared" si="1"/>
        <v>2109447.7571718232</v>
      </c>
      <c r="D12" s="1">
        <f>B11*'Albérlet vs vásárlás'!$L$2</f>
        <v>1132505.7516378111</v>
      </c>
      <c r="E12" s="1">
        <f t="shared" si="2"/>
        <v>976942.0055340121</v>
      </c>
    </row>
    <row r="13" spans="1:7" x14ac:dyDescent="0.25">
      <c r="A13">
        <v>9</v>
      </c>
      <c r="B13" s="1">
        <f t="shared" si="0"/>
        <v>16552190.586230647</v>
      </c>
      <c r="C13" s="1">
        <f t="shared" si="1"/>
        <v>2109447.7571718232</v>
      </c>
      <c r="D13" s="1">
        <f>B12*'Albérlet vs vásárlás'!$L$2</f>
        <v>1072912.2893002364</v>
      </c>
      <c r="E13" s="1">
        <f t="shared" si="2"/>
        <v>1036535.4678715868</v>
      </c>
    </row>
    <row r="14" spans="1:7" x14ac:dyDescent="0.25">
      <c r="A14">
        <v>10</v>
      </c>
      <c r="B14" s="1">
        <f t="shared" si="0"/>
        <v>15452426.454818893</v>
      </c>
      <c r="C14" s="1">
        <f t="shared" si="1"/>
        <v>2109447.7571718232</v>
      </c>
      <c r="D14" s="1">
        <f>B13*'Albérlet vs vásárlás'!$L$2</f>
        <v>1009683.6257600695</v>
      </c>
      <c r="E14" s="1">
        <f t="shared" si="2"/>
        <v>1099764.1314117536</v>
      </c>
    </row>
    <row r="15" spans="1:7" x14ac:dyDescent="0.25">
      <c r="A15">
        <v>11</v>
      </c>
      <c r="B15" s="1">
        <f t="shared" si="0"/>
        <v>14285576.711391022</v>
      </c>
      <c r="C15" s="1">
        <f t="shared" si="1"/>
        <v>2109447.7571718232</v>
      </c>
      <c r="D15" s="1">
        <f>B14*'Albérlet vs vásárlás'!$L$2</f>
        <v>942598.0137439525</v>
      </c>
      <c r="E15" s="1">
        <f t="shared" si="2"/>
        <v>1166849.7434278708</v>
      </c>
    </row>
    <row r="16" spans="1:7" x14ac:dyDescent="0.25">
      <c r="A16">
        <v>12</v>
      </c>
      <c r="B16" s="1">
        <f t="shared" si="0"/>
        <v>13047549.133614052</v>
      </c>
      <c r="C16" s="1">
        <f t="shared" si="1"/>
        <v>2109447.7571718232</v>
      </c>
      <c r="D16" s="1">
        <f>B15*'Albérlet vs vásárlás'!$L$2</f>
        <v>871420.17939485237</v>
      </c>
      <c r="E16" s="1">
        <f t="shared" si="2"/>
        <v>1238027.5777769708</v>
      </c>
    </row>
    <row r="17" spans="1:5" x14ac:dyDescent="0.25">
      <c r="A17">
        <v>13</v>
      </c>
      <c r="B17" s="1">
        <f t="shared" si="0"/>
        <v>11734001.873592686</v>
      </c>
      <c r="C17" s="1">
        <f t="shared" si="1"/>
        <v>2109447.7571718232</v>
      </c>
      <c r="D17" s="1">
        <f>B16*'Albérlet vs vásárlás'!$L$2</f>
        <v>795900.49715045711</v>
      </c>
      <c r="E17" s="1">
        <f t="shared" si="2"/>
        <v>1313547.2600213662</v>
      </c>
    </row>
    <row r="18" spans="1:5" x14ac:dyDescent="0.25">
      <c r="A18">
        <v>14</v>
      </c>
      <c r="B18" s="1">
        <f t="shared" si="0"/>
        <v>10340328.230710017</v>
      </c>
      <c r="C18" s="1">
        <f t="shared" si="1"/>
        <v>2109447.7571718232</v>
      </c>
      <c r="D18" s="1">
        <f>B17*'Albérlet vs vásárlás'!$L$2</f>
        <v>715774.11428915383</v>
      </c>
      <c r="E18" s="1">
        <f t="shared" si="2"/>
        <v>1393673.6428826693</v>
      </c>
    </row>
    <row r="19" spans="1:5" x14ac:dyDescent="0.25">
      <c r="A19">
        <v>15</v>
      </c>
      <c r="B19" s="1">
        <f t="shared" si="0"/>
        <v>8861640.4956115037</v>
      </c>
      <c r="C19" s="1">
        <f t="shared" si="1"/>
        <v>2109447.7571718232</v>
      </c>
      <c r="D19" s="1">
        <f>B18*'Albérlet vs vásárlás'!$L$2</f>
        <v>630760.02207331103</v>
      </c>
      <c r="E19" s="1">
        <f t="shared" si="2"/>
        <v>1478687.7350985121</v>
      </c>
    </row>
    <row r="20" spans="1:5" x14ac:dyDescent="0.25">
      <c r="A20">
        <v>16</v>
      </c>
      <c r="B20" s="1">
        <f t="shared" si="0"/>
        <v>7292752.808671982</v>
      </c>
      <c r="C20" s="1">
        <f t="shared" si="1"/>
        <v>2109447.7571718232</v>
      </c>
      <c r="D20" s="1">
        <f>B19*'Albérlet vs vásárlás'!$L$2</f>
        <v>540560.07023230172</v>
      </c>
      <c r="E20" s="1">
        <f t="shared" si="2"/>
        <v>1568887.6869395215</v>
      </c>
    </row>
    <row r="21" spans="1:5" x14ac:dyDescent="0.25">
      <c r="A21">
        <v>17</v>
      </c>
      <c r="B21" s="1">
        <f t="shared" si="0"/>
        <v>5628162.97282915</v>
      </c>
      <c r="C21" s="1">
        <f t="shared" si="1"/>
        <v>2109447.7571718232</v>
      </c>
      <c r="D21" s="1">
        <f>B20*'Albérlet vs vásárlás'!$L$2</f>
        <v>444857.92132899089</v>
      </c>
      <c r="E21" s="1">
        <f t="shared" si="2"/>
        <v>1664589.8358428322</v>
      </c>
    </row>
    <row r="22" spans="1:5" x14ac:dyDescent="0.25">
      <c r="A22">
        <v>18</v>
      </c>
      <c r="B22" s="1">
        <f t="shared" si="0"/>
        <v>3862033.1569999051</v>
      </c>
      <c r="C22" s="1">
        <f t="shared" si="1"/>
        <v>2109447.7571718232</v>
      </c>
      <c r="D22" s="1">
        <f>B21*'Albérlet vs vásárlás'!$L$2</f>
        <v>343317.94134257815</v>
      </c>
      <c r="E22" s="1">
        <f t="shared" si="2"/>
        <v>1766129.8158292449</v>
      </c>
    </row>
    <row r="23" spans="1:5" x14ac:dyDescent="0.25">
      <c r="A23">
        <v>19</v>
      </c>
      <c r="B23" s="1">
        <f t="shared" si="0"/>
        <v>1988169.4224050762</v>
      </c>
      <c r="C23" s="1">
        <f t="shared" si="1"/>
        <v>2109447.7571718232</v>
      </c>
      <c r="D23" s="1">
        <f>B22*'Albérlet vs vásárlás'!$L$2</f>
        <v>235584.0225769942</v>
      </c>
      <c r="E23" s="1">
        <f t="shared" si="2"/>
        <v>1873863.7345948289</v>
      </c>
    </row>
    <row r="24" spans="1:5" x14ac:dyDescent="0.25">
      <c r="A24">
        <v>20</v>
      </c>
      <c r="B24" s="1">
        <f t="shared" si="0"/>
        <v>-3.7252902984619141E-8</v>
      </c>
      <c r="C24" s="1">
        <f t="shared" si="1"/>
        <v>2109447.7571718232</v>
      </c>
      <c r="D24" s="1">
        <f>B23*'Albérlet vs vásárlás'!$L$2</f>
        <v>121278.33476670965</v>
      </c>
      <c r="E24" s="1">
        <f t="shared" si="2"/>
        <v>1988169.4224051135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Albérlet vs vásárlás</vt:lpstr>
      <vt:lpstr>Hitel kalk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Somosi Ádám</dc:creator>
  <cp:lastModifiedBy>Ádám Somosi</cp:lastModifiedBy>
  <dcterms:created xsi:type="dcterms:W3CDTF">2024-04-08T04:33:53Z</dcterms:created>
  <dcterms:modified xsi:type="dcterms:W3CDTF">2024-04-09T16:42:58Z</dcterms:modified>
</cp:coreProperties>
</file>